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26" i="1"/>
  <c r="L26"/>
  <c r="K26"/>
  <c r="J26"/>
  <c r="I26"/>
  <c r="H26"/>
  <c r="N26" s="1"/>
  <c r="M23"/>
  <c r="L23"/>
  <c r="K23"/>
  <c r="J23"/>
  <c r="I23"/>
  <c r="H23"/>
  <c r="N23" s="1"/>
  <c r="M21"/>
  <c r="L21"/>
  <c r="K21"/>
  <c r="J21"/>
  <c r="I21"/>
  <c r="H21"/>
  <c r="N21" s="1"/>
  <c r="M17"/>
  <c r="L17"/>
  <c r="K17"/>
  <c r="J17"/>
  <c r="J27" s="1"/>
  <c r="I17"/>
  <c r="H17"/>
  <c r="M14"/>
  <c r="L14"/>
  <c r="K14"/>
  <c r="J14"/>
  <c r="I14"/>
  <c r="H14"/>
  <c r="N14" s="1"/>
  <c r="M10"/>
  <c r="L10"/>
  <c r="K10"/>
  <c r="J10"/>
  <c r="I10"/>
  <c r="H10"/>
  <c r="N10" s="1"/>
  <c r="M6"/>
  <c r="M27" s="1"/>
  <c r="L6"/>
  <c r="L27" s="1"/>
  <c r="K6"/>
  <c r="K27" s="1"/>
  <c r="J6"/>
  <c r="I6"/>
  <c r="I27" s="1"/>
  <c r="H6"/>
  <c r="H27" s="1"/>
  <c r="N6" l="1"/>
  <c r="N27" s="1"/>
  <c r="N17"/>
</calcChain>
</file>

<file path=xl/sharedStrings.xml><?xml version="1.0" encoding="utf-8"?>
<sst xmlns="http://schemas.openxmlformats.org/spreadsheetml/2006/main" count="73" uniqueCount="71">
  <si>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</si>
  <si>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</si>
  <si>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</si>
  <si>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</si>
  <si>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</si>
  <si>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</si>
  <si>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</si>
  <si>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</si>
  <si>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</si>
  <si>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</si>
  <si>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</si>
  <si>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</si>
  <si>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</si>
  <si>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</si>
  <si>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Д. Ульянова 20</t>
  </si>
  <si>
    <t>Дата изменения:</t>
  </si>
  <si>
    <t>22.03.2022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</si>
  <si>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</si>
  <si>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</si>
  <si>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</si>
  <si>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</si>
  <si>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</si>
  <si>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</si>
  <si>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</si>
  <si>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</si>
  <si>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1.8</t>
  </si>
  <si>
    <t>Крыши и кровли</t>
  </si>
  <si>
    <t>1.8.1</t>
  </si>
  <si>
    <t>Устранение протечек кровли</t>
  </si>
  <si>
    <t>1.8.1.3</t>
  </si>
  <si>
    <t>Устранение  протечек рулонной кровли</t>
  </si>
  <si>
    <t>1.8.1.3.1</t>
  </si>
  <si>
    <t>Постановка заплат на покрытия из мягкой кровли</t>
  </si>
  <si>
    <t>100 м2 покрытий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</si>
  <si>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</si>
  <si>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</si>
  <si>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</si>
  <si>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</si>
  <si>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</si>
  <si>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</si>
  <si>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2.1.2.1.1</t>
  </si>
  <si>
    <t>Смена отдельных участков трубопроводов из стальных водогазопроводных неоцинкованных труб диаметром 15 мм</t>
  </si>
  <si>
    <t>100 м трубопровода</t>
  </si>
  <si>
    <t>2.1.8</t>
  </si>
  <si>
    <t>Ремонт  насосов,  магистральной запорной арматуры,  автоматических устройств</t>
  </si>
  <si>
    <t>2.1.8.8</t>
  </si>
  <si>
    <t>Смена вентиля</t>
  </si>
  <si>
    <t>2.1.8.8.2</t>
  </si>
  <si>
    <t>Смена вентиля диаметром 25 мм</t>
  </si>
  <si>
    <t>100 вентилей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</si>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</sst>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tabSelected="1" workbookViewId="0">
      <pane ySplit="1" topLeftCell="A2" activePane="bottomLeft" state="frozen"/>
      <selection pane="bottomLeft" activeCell="H6" sqref="H6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0.15</v>
      </c>
      <c r="G6" s="24">
        <v>1</v>
      </c>
      <c r="H6" s="25">
        <f>F6 * G6 * 1717.8024</f>
        <v>257.67036000000002</v>
      </c>
      <c r="I6" s="25">
        <f>F6 * G6 * 2684.13</f>
        <v>402.61950000000002</v>
      </c>
      <c r="J6" s="25">
        <f>F6 * G6 * 0</f>
        <v>0</v>
      </c>
      <c r="K6" s="25">
        <f>F6 * G6 * 1635.347885</f>
        <v>245.30218274999999</v>
      </c>
      <c r="L6" s="25">
        <f>F6 * G6 * 673.178701</f>
        <v>100.97680515</v>
      </c>
      <c r="M6" s="25">
        <f>F6 * G6 * 343.56048</f>
        <v>51.534071999999995</v>
      </c>
      <c r="N6" s="26">
        <f>SUM(H6:M6)</f>
        <v>1058.1029199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>
      <c r="B10" s="20">
        <v>2</v>
      </c>
      <c r="C10" s="21" t="s">
        <v>31</v>
      </c>
      <c r="D10" s="22" t="s">
        <v>32</v>
      </c>
      <c r="E10" s="22" t="s">
        <v>33</v>
      </c>
      <c r="F10" s="23">
        <v>0.15</v>
      </c>
      <c r="G10" s="24">
        <v>1</v>
      </c>
      <c r="H10" s="25">
        <f>F10 * G10 * 5177.1987</f>
        <v>776.57980499999996</v>
      </c>
      <c r="I10" s="25">
        <f>F10 * G10 * 30558.902262</f>
        <v>4583.8353392999998</v>
      </c>
      <c r="J10" s="25">
        <f>F10 * G10 * 117.99711</f>
        <v>17.6995665</v>
      </c>
      <c r="K10" s="25">
        <f>F10 * G10 * 4966.039333</f>
        <v>744.90589994999993</v>
      </c>
      <c r="L10" s="25">
        <f>F10 * G10 * 4416.591124</f>
        <v>662.48866859999987</v>
      </c>
      <c r="M10" s="25">
        <f>F10 * G10 * 1043.285574</f>
        <v>156.49283610000001</v>
      </c>
      <c r="N10" s="26">
        <f>SUM(H10:M10)</f>
        <v>6942.0021154500009</v>
      </c>
    </row>
    <row r="11" spans="1:14" s="14" customFormat="1" ht="15">
      <c r="B11" s="15"/>
      <c r="C11" s="16" t="s">
        <v>34</v>
      </c>
      <c r="D11" s="33" t="s">
        <v>35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s="17" customFormat="1" ht="12.75">
      <c r="B12" s="18"/>
      <c r="C12" s="19" t="s">
        <v>36</v>
      </c>
      <c r="D12" s="34" t="s">
        <v>37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4" s="17" customFormat="1" ht="12.75">
      <c r="B13" s="18"/>
      <c r="C13" s="19" t="s">
        <v>38</v>
      </c>
      <c r="D13" s="35" t="s">
        <v>39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spans="1:14" ht="38.25">
      <c r="B14" s="20">
        <v>3</v>
      </c>
      <c r="C14" s="21" t="s">
        <v>40</v>
      </c>
      <c r="D14" s="22" t="s">
        <v>41</v>
      </c>
      <c r="E14" s="22" t="s">
        <v>42</v>
      </c>
      <c r="F14" s="23">
        <v>0.01</v>
      </c>
      <c r="G14" s="24">
        <v>1</v>
      </c>
      <c r="H14" s="25">
        <f>F14 * G14 * 21019.178855</f>
        <v>210.19178854999998</v>
      </c>
      <c r="I14" s="25">
        <f>F14 * G14 * 9007.831335</f>
        <v>90.078313350000016</v>
      </c>
      <c r="J14" s="25">
        <f>F14 * G14 * 0</f>
        <v>0</v>
      </c>
      <c r="K14" s="25">
        <f>F14 * G14 * 20010.25827</f>
        <v>200.1025827</v>
      </c>
      <c r="L14" s="25">
        <f>F14 * G14 * 5722.436496</f>
        <v>57.224364960000003</v>
      </c>
      <c r="M14" s="25">
        <f>F14 * G14 * 4203.835771</f>
        <v>42.03835771</v>
      </c>
      <c r="N14" s="26">
        <f>SUM(H14:M14)</f>
        <v>599.63540726999997</v>
      </c>
    </row>
    <row r="15" spans="1:14" s="17" customFormat="1" ht="12.75">
      <c r="B15" s="18"/>
      <c r="C15" s="19" t="s">
        <v>43</v>
      </c>
      <c r="D15" s="34" t="s">
        <v>44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s="17" customFormat="1" ht="12.75">
      <c r="B16" s="18"/>
      <c r="C16" s="19" t="s">
        <v>45</v>
      </c>
      <c r="D16" s="35" t="s">
        <v>46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2:14">
      <c r="B17" s="20">
        <v>4</v>
      </c>
      <c r="C17" s="21" t="s">
        <v>47</v>
      </c>
      <c r="D17" s="22" t="s">
        <v>48</v>
      </c>
      <c r="E17" s="22" t="s">
        <v>49</v>
      </c>
      <c r="F17" s="23">
        <v>0.01</v>
      </c>
      <c r="G17" s="24">
        <v>1</v>
      </c>
      <c r="H17" s="25">
        <f>F17 * G17 * 14193.504</f>
        <v>141.93504000000001</v>
      </c>
      <c r="I17" s="25">
        <f>F17 * G17 * 16814.208052</f>
        <v>168.14208052000001</v>
      </c>
      <c r="J17" s="25">
        <f>F17 * G17 * 0</f>
        <v>0</v>
      </c>
      <c r="K17" s="25">
        <f>F17 * G17 * 13512.2158079999</f>
        <v>135.122158079999</v>
      </c>
      <c r="L17" s="25">
        <f>F17 * G17 * 4996.335323</f>
        <v>49.963353230000003</v>
      </c>
      <c r="M17" s="25">
        <f>F17 * G17 * 2838.7008</f>
        <v>28.387008000000002</v>
      </c>
      <c r="N17" s="26">
        <f>SUM(H17:M17)</f>
        <v>523.54963982999902</v>
      </c>
    </row>
    <row r="18" spans="2:14" s="14" customFormat="1" ht="15">
      <c r="B18" s="15"/>
      <c r="C18" s="16" t="s">
        <v>50</v>
      </c>
      <c r="D18" s="33" t="s">
        <v>51</v>
      </c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19" spans="2:14" s="17" customFormat="1" ht="12.75">
      <c r="B19" s="18"/>
      <c r="C19" s="19" t="s">
        <v>52</v>
      </c>
      <c r="D19" s="34" t="s">
        <v>53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</row>
    <row r="20" spans="2:14" s="17" customFormat="1" ht="12.75">
      <c r="B20" s="18"/>
      <c r="C20" s="19" t="s">
        <v>54</v>
      </c>
      <c r="D20" s="35" t="s">
        <v>55</v>
      </c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2:14" ht="25.5">
      <c r="B21" s="20">
        <v>5</v>
      </c>
      <c r="C21" s="21" t="s">
        <v>56</v>
      </c>
      <c r="D21" s="22" t="s">
        <v>57</v>
      </c>
      <c r="E21" s="22" t="s">
        <v>42</v>
      </c>
      <c r="F21" s="23">
        <v>19.2</v>
      </c>
      <c r="G21" s="24">
        <v>1</v>
      </c>
      <c r="H21" s="25">
        <f>F21 * G21 * 950.793</f>
        <v>18255.225599999998</v>
      </c>
      <c r="I21" s="25">
        <f>F21 * G21 * 7.170829</f>
        <v>137.6799168</v>
      </c>
      <c r="J21" s="25">
        <f>F21 * G21 * 0</f>
        <v>0</v>
      </c>
      <c r="K21" s="25">
        <f>F21 * G21 * 905.154935999999</f>
        <v>17378.974771199981</v>
      </c>
      <c r="L21" s="25">
        <f>F21 * G21 * 216.620762</f>
        <v>4159.1186304000003</v>
      </c>
      <c r="M21" s="25">
        <f>F21 * G21 * 190.1586</f>
        <v>3651.0451200000002</v>
      </c>
      <c r="N21" s="26">
        <f>SUM(H21:M21)</f>
        <v>43582.044038399981</v>
      </c>
    </row>
    <row r="22" spans="2:14" s="17" customFormat="1" ht="12.75">
      <c r="B22" s="18"/>
      <c r="C22" s="19" t="s">
        <v>58</v>
      </c>
      <c r="D22" s="35" t="s">
        <v>59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2:14" ht="25.5">
      <c r="B23" s="20">
        <v>6</v>
      </c>
      <c r="C23" s="21" t="s">
        <v>60</v>
      </c>
      <c r="D23" s="22" t="s">
        <v>61</v>
      </c>
      <c r="E23" s="22" t="s">
        <v>62</v>
      </c>
      <c r="F23" s="23">
        <v>57.6</v>
      </c>
      <c r="G23" s="24">
        <v>1</v>
      </c>
      <c r="H23" s="25">
        <f>F23 * G23 * 223.97976</f>
        <v>12901.234176</v>
      </c>
      <c r="I23" s="25">
        <f>F23 * G23 * 0</f>
        <v>0</v>
      </c>
      <c r="J23" s="25">
        <f>F23 * G23 * 0</f>
        <v>0</v>
      </c>
      <c r="K23" s="25">
        <f>F23 * G23 * 213.228732</f>
        <v>12281.9749632</v>
      </c>
      <c r="L23" s="25">
        <f>F23 * G23 * 50.8514689999999</f>
        <v>2929.0446143999943</v>
      </c>
      <c r="M23" s="25">
        <f>F23 * G23 * 44.795952</f>
        <v>2580.2468352000001</v>
      </c>
      <c r="N23" s="26">
        <f>SUM(H23:M23)</f>
        <v>30692.500588799994</v>
      </c>
    </row>
    <row r="24" spans="2:14" s="17" customFormat="1" ht="12.75">
      <c r="B24" s="18"/>
      <c r="C24" s="19" t="s">
        <v>63</v>
      </c>
      <c r="D24" s="35" t="s">
        <v>64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</row>
    <row r="25" spans="2:14" s="17" customFormat="1" ht="12.75">
      <c r="B25" s="18"/>
      <c r="C25" s="19" t="s">
        <v>65</v>
      </c>
      <c r="D25" s="36" t="s">
        <v>66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2:14" ht="25.5">
      <c r="B26" s="20">
        <v>7</v>
      </c>
      <c r="C26" s="21" t="s">
        <v>67</v>
      </c>
      <c r="D26" s="22" t="s">
        <v>68</v>
      </c>
      <c r="E26" s="22" t="s">
        <v>69</v>
      </c>
      <c r="F26" s="23">
        <v>0.12</v>
      </c>
      <c r="G26" s="24">
        <v>1</v>
      </c>
      <c r="H26" s="25">
        <f>F26 * G26 * 13548.864</f>
        <v>1625.8636799999999</v>
      </c>
      <c r="I26" s="25">
        <f>F26 * G26 * 0</f>
        <v>0</v>
      </c>
      <c r="J26" s="25">
        <f>F26 * G26 * 0</f>
        <v>0</v>
      </c>
      <c r="K26" s="25">
        <f>F26 * G26 * 12898.518528</f>
        <v>1547.82222336</v>
      </c>
      <c r="L26" s="25">
        <f>F26 * G26 * 3076.079887</f>
        <v>369.12958643999997</v>
      </c>
      <c r="M26" s="25">
        <f>F26 * G26 * 2709.7728</f>
        <v>325.17273599999999</v>
      </c>
      <c r="N26" s="26">
        <f>SUM(H26:M26)</f>
        <v>3867.9882257999998</v>
      </c>
    </row>
    <row r="27" spans="2:14" s="27" customFormat="1" ht="20.100000000000001" customHeight="1">
      <c r="B27" s="37" t="s">
        <v>70</v>
      </c>
      <c r="C27" s="37"/>
      <c r="D27" s="37"/>
      <c r="E27" s="37"/>
      <c r="F27" s="37"/>
      <c r="G27" s="37"/>
      <c r="H27" s="28">
        <f t="shared" ref="H27:N27" si="0">SUM(H4:H26)</f>
        <v>34168.70044955</v>
      </c>
      <c r="I27" s="28">
        <f t="shared" si="0"/>
        <v>5382.3551499699988</v>
      </c>
      <c r="J27" s="28">
        <f t="shared" si="0"/>
        <v>17.6995665</v>
      </c>
      <c r="K27" s="28">
        <f t="shared" si="0"/>
        <v>32534.20478123998</v>
      </c>
      <c r="L27" s="28">
        <f t="shared" si="0"/>
        <v>8327.9460231799949</v>
      </c>
      <c r="M27" s="28">
        <f t="shared" si="0"/>
        <v>6834.9169650100011</v>
      </c>
      <c r="N27" s="29">
        <f t="shared" si="0"/>
        <v>87265.822935449964</v>
      </c>
    </row>
  </sheetData>
  <mergeCells count="20">
    <mergeCell ref="D20:N20"/>
    <mergeCell ref="D22:N22"/>
    <mergeCell ref="D24:N24"/>
    <mergeCell ref="D25:N25"/>
    <mergeCell ref="B27:G27"/>
    <mergeCell ref="D13:N13"/>
    <mergeCell ref="D15:N15"/>
    <mergeCell ref="D16:N16"/>
    <mergeCell ref="D18:N18"/>
    <mergeCell ref="D19:N19"/>
    <mergeCell ref="D7:N7"/>
    <mergeCell ref="D8:N8"/>
    <mergeCell ref="D9:N9"/>
    <mergeCell ref="D11:N11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&amp;C&amp;KCCCCCC&amp;"Arial"Д. Ульянова 20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Д. Ульянова 20</dc:title>
  <dc:creator/>
  <cp:lastModifiedBy/>
  <cp:lastPrinted>2022-03-22T10:57:19Z</cp:lastPrinted>
  <dcterms:created xsi:type="dcterms:W3CDTF">2022-03-22T10:57:19Z</dcterms:created>
  <dcterms:modified xsi:type="dcterms:W3CDTF">2022-03-22T10:58:06Z</dcterms:modified>
</cp:coreProperties>
</file>